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5" yWindow="598" windowWidth="29316" windowHeight="133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7" i="1"/>
  <c r="C6"/>
  <c r="K5"/>
  <c r="J5"/>
  <c r="I5"/>
  <c r="H5"/>
  <c r="G5"/>
  <c r="F5"/>
  <c r="E5"/>
  <c r="D5"/>
  <c r="C5"/>
  <c r="L5" s="1"/>
  <c r="M5" s="1"/>
  <c r="K4"/>
  <c r="J4"/>
  <c r="I4"/>
  <c r="H4"/>
  <c r="G4"/>
  <c r="F4"/>
  <c r="E4"/>
  <c r="D4"/>
  <c r="C4"/>
  <c r="L4" s="1"/>
  <c r="M4" s="1"/>
  <c r="K3"/>
  <c r="J3"/>
  <c r="I3"/>
  <c r="H3"/>
  <c r="G3"/>
  <c r="F3"/>
  <c r="E3"/>
  <c r="D3"/>
  <c r="C3"/>
  <c r="L3" s="1"/>
  <c r="M3" s="1"/>
  <c r="K2"/>
  <c r="J2"/>
  <c r="I2"/>
  <c r="H2"/>
  <c r="G2"/>
  <c r="F2"/>
  <c r="E2"/>
  <c r="D2"/>
  <c r="C2"/>
  <c r="M2" s="1"/>
  <c r="L14" l="1"/>
  <c r="M9"/>
  <c r="M11"/>
  <c r="L18"/>
  <c r="M18"/>
  <c r="N18"/>
  <c r="N14" s="1"/>
  <c r="M14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</rPr>
          <t>Class E: 685, Class D: 355, Class C: 245, Class B: 190, Class A: 160
	-Joeri Labeeuw</t>
        </r>
      </text>
    </comment>
    <comment ref="C1" authorId="0">
      <text>
        <r>
          <rPr>
            <sz val="10"/>
            <color rgb="FF000000"/>
            <rFont val="Arial"/>
          </rPr>
          <t>Select which shield mod you want (Thermal resist, reinforced, or stock)</t>
        </r>
      </text>
    </comment>
    <comment ref="D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E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F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G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H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I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J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K1" authorId="0">
      <text>
        <r>
          <rPr>
            <sz val="10"/>
            <color rgb="FF000000"/>
            <rFont val="Arial"/>
          </rPr>
          <t>Select your shield booster here.</t>
        </r>
      </text>
    </comment>
    <comment ref="B2" authorId="0">
      <text>
        <r>
          <rPr>
            <sz val="10"/>
            <color rgb="FF000000"/>
            <rFont val="Arial"/>
          </rPr>
          <t>Enter your ship's base shield, here (total shield, with no mods or boosters)</t>
        </r>
      </text>
    </comment>
    <comment ref="B3" authorId="0">
      <text>
        <r>
          <rPr>
            <sz val="10"/>
            <color rgb="FF000000"/>
            <rFont val="Arial"/>
          </rPr>
          <t>Enter your ship's base shield, here (total shield, with no mods or boosters)</t>
        </r>
      </text>
    </comment>
    <comment ref="B4" authorId="0">
      <text>
        <r>
          <rPr>
            <sz val="10"/>
            <color rgb="FF000000"/>
            <rFont val="Arial"/>
          </rPr>
          <t>Enter your ship's base shield, here (total shield, with no mods or boosters)</t>
        </r>
      </text>
    </comment>
    <comment ref="B5" authorId="0">
      <text>
        <r>
          <rPr>
            <sz val="10"/>
            <color rgb="FF000000"/>
            <rFont val="Arial"/>
          </rPr>
          <t>Enter your ship's base shield, here (total shield, with no mods or boosters)</t>
        </r>
      </text>
    </comment>
    <comment ref="B6" authorId="0">
      <text>
        <r>
          <rPr>
            <sz val="10"/>
            <color rgb="FF000000"/>
            <rFont val="Arial"/>
          </rPr>
          <t>Enter your ship's base shield, here (total shield, with no mods or boosters)</t>
        </r>
      </text>
    </comment>
    <comment ref="B7" authorId="0">
      <text>
        <r>
          <rPr>
            <sz val="10"/>
            <color rgb="FF000000"/>
            <rFont val="Arial"/>
          </rPr>
          <t>Select shield generator class</t>
        </r>
      </text>
    </comment>
    <comment ref="J9" authorId="0">
      <text>
        <r>
          <rPr>
            <sz val="10"/>
            <color rgb="FF000000"/>
            <rFont val="Arial"/>
          </rPr>
          <t>16</t>
        </r>
      </text>
    </comment>
  </commentList>
</comments>
</file>

<file path=xl/sharedStrings.xml><?xml version="1.0" encoding="utf-8"?>
<sst xmlns="http://schemas.openxmlformats.org/spreadsheetml/2006/main" count="86" uniqueCount="51">
  <si>
    <t>Base</t>
  </si>
  <si>
    <t>Reinforced</t>
  </si>
  <si>
    <t>Resistance Aug</t>
  </si>
  <si>
    <t>Thermal Resist</t>
  </si>
  <si>
    <t>Heavy Duty</t>
  </si>
  <si>
    <t>None</t>
  </si>
  <si>
    <t>Pre-Dim</t>
  </si>
  <si>
    <t>Totals</t>
  </si>
  <si>
    <t>Capacity</t>
  </si>
  <si>
    <t>Thermal</t>
  </si>
  <si>
    <t>Kinetic</t>
  </si>
  <si>
    <t>Explosive</t>
  </si>
  <si>
    <t>Shield Type</t>
  </si>
  <si>
    <t>standard</t>
  </si>
  <si>
    <t>&lt;- Regen</t>
  </si>
  <si>
    <t>Shield Class</t>
  </si>
  <si>
    <t>&lt;- Broken Regen</t>
  </si>
  <si>
    <t>Recharge Time from 50% to 100% (Minutes)</t>
  </si>
  <si>
    <t>Shields</t>
  </si>
  <si>
    <t>Multiplier</t>
  </si>
  <si>
    <t>thermal</t>
  </si>
  <si>
    <t>kinetic</t>
  </si>
  <si>
    <t>explosive</t>
  </si>
  <si>
    <t>Regen</t>
  </si>
  <si>
    <t>Broken Regen</t>
  </si>
  <si>
    <t>Base shield boost:</t>
  </si>
  <si>
    <t>Therm Res</t>
  </si>
  <si>
    <t>Class E: 4, Class D: 8, Class C: 12, Class B: 16, Class A: 20</t>
  </si>
  <si>
    <t>Rebuild Time (Minutes)</t>
  </si>
  <si>
    <t>Stock</t>
  </si>
  <si>
    <t>Effective Recharge Rates</t>
  </si>
  <si>
    <t>Mixed</t>
  </si>
  <si>
    <t>Title</t>
  </si>
  <si>
    <t>Boost</t>
  </si>
  <si>
    <t>Qd</t>
  </si>
  <si>
    <t>Effective Shield Capactiy vs</t>
  </si>
  <si>
    <t>Kinetic Resist</t>
  </si>
  <si>
    <t>Blast Resist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</si>
  <si>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</si>
  <si>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</si>
  <si>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</si>
  <si>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</si>
  <si>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</si>
  <si>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</si>
  <si>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</si>
  <si>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</si>
  <si>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Broken</t>
  </si>
  <si>
    <t>Standard</t>
  </si>
  <si>
    <t>Bi-weave</t>
  </si>
  <si>
    <t>Prismatic</t>
  </si>
  <si>
    <t xml:space="preserve">Nur die weißen Felder editieren. Die grauen Felder enthalten die Berechnungswerte und Formeln.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</si>
</sst>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</font>
    <font>
      <sz val="10"/>
      <name val="Arial"/>
    </font>
    <font>
      <sz val="10"/>
      <name val="Calibri"/>
    </font>
    <font>
      <b/>
      <sz val="12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CE5CD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2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0" borderId="0" xfId="0" applyFont="1" applyAlignment="1"/>
    <xf numFmtId="0" fontId="1" fillId="2" borderId="6" xfId="0" applyFont="1" applyFill="1" applyBorder="1" applyAlignment="1"/>
    <xf numFmtId="0" fontId="3" fillId="3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7" xfId="0" applyFont="1" applyFill="1" applyBorder="1" applyAlignment="1"/>
    <xf numFmtId="0" fontId="1" fillId="2" borderId="2" xfId="0" applyFont="1" applyFill="1" applyBorder="1" applyAlignment="1"/>
    <xf numFmtId="164" fontId="3" fillId="4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/>
    <xf numFmtId="0" fontId="2" fillId="2" borderId="8" xfId="0" applyFont="1" applyFill="1" applyBorder="1" applyAlignment="1"/>
    <xf numFmtId="0" fontId="3" fillId="2" borderId="2" xfId="0" applyFont="1" applyFill="1" applyBorder="1" applyAlignment="1">
      <alignment horizontal="right"/>
    </xf>
    <xf numFmtId="0" fontId="1" fillId="2" borderId="7" xfId="0" applyFont="1" applyFill="1" applyBorder="1" applyAlignment="1"/>
    <xf numFmtId="164" fontId="3" fillId="2" borderId="2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4" fillId="2" borderId="9" xfId="0" applyFont="1" applyFill="1" applyBorder="1" applyAlignment="1"/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/>
    <xf numFmtId="0" fontId="5" fillId="5" borderId="11" xfId="0" applyFont="1" applyFill="1" applyBorder="1" applyAlignment="1"/>
    <xf numFmtId="0" fontId="1" fillId="5" borderId="4" xfId="0" applyFont="1" applyFill="1" applyBorder="1" applyAlignment="1"/>
    <xf numFmtId="0" fontId="4" fillId="2" borderId="2" xfId="0" applyFont="1" applyFill="1" applyBorder="1" applyAlignment="1"/>
    <xf numFmtId="0" fontId="1" fillId="2" borderId="15" xfId="0" applyFont="1" applyFill="1" applyBorder="1" applyAlignment="1"/>
    <xf numFmtId="2" fontId="3" fillId="4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wrapText="1"/>
    </xf>
    <xf numFmtId="0" fontId="1" fillId="2" borderId="2" xfId="0" applyFont="1" applyFill="1" applyBorder="1" applyAlignment="1"/>
    <xf numFmtId="0" fontId="3" fillId="2" borderId="2" xfId="0" applyFont="1" applyFill="1" applyBorder="1" applyAlignment="1">
      <alignment horizontal="right" wrapText="1"/>
    </xf>
    <xf numFmtId="0" fontId="2" fillId="2" borderId="15" xfId="0" applyFont="1" applyFill="1" applyBorder="1" applyAlignment="1"/>
    <xf numFmtId="0" fontId="4" fillId="2" borderId="3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4" xfId="0" applyFont="1" applyFill="1" applyBorder="1" applyAlignment="1">
      <alignment horizontal="right" wrapText="1"/>
    </xf>
    <xf numFmtId="164" fontId="3" fillId="4" borderId="15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2" fillId="2" borderId="15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3" fillId="2" borderId="5" xfId="0" applyNumberFormat="1" applyFont="1" applyFill="1" applyBorder="1" applyAlignment="1"/>
    <xf numFmtId="164" fontId="3" fillId="4" borderId="17" xfId="0" applyNumberFormat="1" applyFont="1" applyFill="1" applyBorder="1" applyAlignment="1">
      <alignment horizontal="right"/>
    </xf>
    <xf numFmtId="164" fontId="3" fillId="4" borderId="18" xfId="0" applyNumberFormat="1" applyFont="1" applyFill="1" applyBorder="1" applyAlignment="1">
      <alignment horizontal="right"/>
    </xf>
    <xf numFmtId="164" fontId="3" fillId="4" borderId="7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3" fillId="2" borderId="19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5" fillId="0" borderId="16" xfId="0" applyFont="1" applyBorder="1"/>
    <xf numFmtId="0" fontId="2" fillId="2" borderId="12" xfId="0" applyFont="1" applyFill="1" applyBorder="1" applyAlignment="1">
      <alignment horizontal="center" wrapText="1"/>
    </xf>
    <xf numFmtId="0" fontId="5" fillId="0" borderId="13" xfId="0" applyFont="1" applyBorder="1"/>
    <xf numFmtId="0" fontId="5" fillId="0" borderId="14" xfId="0" applyFont="1" applyBorder="1"/>
    <xf numFmtId="0" fontId="2" fillId="2" borderId="9" xfId="0" applyFont="1" applyFill="1" applyBorder="1" applyAlignment="1">
      <alignment horizontal="center" wrapText="1"/>
    </xf>
    <xf numFmtId="0" fontId="5" fillId="0" borderId="10" xfId="0" applyFont="1" applyBorder="1"/>
    <xf numFmtId="0" fontId="5" fillId="0" borderId="5" xfId="0" applyFont="1" applyBorder="1"/>
    <xf numFmtId="0" fontId="7" fillId="6" borderId="20" xfId="0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 wrapText="1"/>
    </xf>
    <xf numFmtId="0" fontId="7" fillId="6" borderId="22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activeCell="B2" sqref="B2"/>
    </sheetView>
  </sheetViews>
  <sheetFormatPr baseColWidth="10" defaultColWidth="14.375" defaultRowHeight="15.8" customHeight="1"/>
  <cols>
    <col min="3" max="3" width="16.875" customWidth="1"/>
    <col min="12" max="12" width="10.625" customWidth="1"/>
    <col min="13" max="13" width="10.125" customWidth="1"/>
  </cols>
  <sheetData>
    <row r="1" spans="1:26" ht="14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4</v>
      </c>
      <c r="H1" s="3" t="s">
        <v>5</v>
      </c>
      <c r="I1" s="3" t="s">
        <v>5</v>
      </c>
      <c r="J1" s="3" t="s">
        <v>5</v>
      </c>
      <c r="K1" s="3" t="s">
        <v>5</v>
      </c>
      <c r="L1" s="4" t="s">
        <v>6</v>
      </c>
      <c r="M1" s="5" t="s">
        <v>7</v>
      </c>
      <c r="N1" s="6"/>
      <c r="O1" s="7"/>
      <c r="P1" s="7"/>
      <c r="Q1" s="8"/>
      <c r="R1" s="9"/>
      <c r="S1" s="9"/>
      <c r="T1" s="9"/>
      <c r="U1" s="9"/>
      <c r="V1" s="9"/>
      <c r="W1" s="9"/>
      <c r="X1" s="9"/>
      <c r="Y1" s="9"/>
      <c r="Z1" s="9"/>
    </row>
    <row r="2" spans="1:26" ht="14.3">
      <c r="A2" s="10"/>
      <c r="B2" s="11">
        <v>738.1</v>
      </c>
      <c r="C2" s="12">
        <f>B2*VLOOKUP(C1,A10:F12,2,FALSE)</f>
        <v>1062.864</v>
      </c>
      <c r="D2" s="13">
        <f t="shared" ref="D2:K2" si="0">VLOOKUP(D$1,$A$15:$E$20,2,FALSE)</f>
        <v>20</v>
      </c>
      <c r="E2" s="13">
        <f t="shared" si="0"/>
        <v>20</v>
      </c>
      <c r="F2" s="13">
        <f t="shared" si="0"/>
        <v>72</v>
      </c>
      <c r="G2" s="13">
        <f t="shared" si="0"/>
        <v>72</v>
      </c>
      <c r="H2" s="13">
        <f t="shared" si="0"/>
        <v>0</v>
      </c>
      <c r="I2" s="13">
        <f t="shared" si="0"/>
        <v>0</v>
      </c>
      <c r="J2" s="13">
        <f t="shared" si="0"/>
        <v>0</v>
      </c>
      <c r="K2" s="13">
        <f t="shared" si="0"/>
        <v>0</v>
      </c>
      <c r="L2" s="14"/>
      <c r="M2" s="15">
        <f>SUM(D2:K2)/100*C2+C2</f>
        <v>3018.5337600000003</v>
      </c>
      <c r="N2" s="16" t="s">
        <v>8</v>
      </c>
      <c r="O2" s="7"/>
      <c r="P2" s="7"/>
      <c r="Q2" s="8"/>
      <c r="R2" s="9"/>
      <c r="S2" s="9"/>
      <c r="T2" s="9"/>
      <c r="U2" s="9"/>
      <c r="V2" s="9"/>
      <c r="W2" s="9"/>
      <c r="X2" s="9"/>
      <c r="Y2" s="9"/>
      <c r="Z2" s="9"/>
    </row>
    <row r="3" spans="1:26" ht="14.3">
      <c r="A3" s="17" t="s">
        <v>9</v>
      </c>
      <c r="B3" s="11">
        <v>-20</v>
      </c>
      <c r="C3" s="18">
        <f>B3+VLOOKUP(C1,A10:F12,3,FALSE)</f>
        <v>-2</v>
      </c>
      <c r="D3" s="19">
        <f t="shared" ref="D3:K3" si="1">VLOOKUP(D$1,$A$15:$E$20,3,FALSE)</f>
        <v>17</v>
      </c>
      <c r="E3" s="13">
        <f t="shared" si="1"/>
        <v>25</v>
      </c>
      <c r="F3" s="13">
        <f t="shared" si="1"/>
        <v>-2</v>
      </c>
      <c r="G3" s="13">
        <f t="shared" si="1"/>
        <v>-2</v>
      </c>
      <c r="H3" s="13">
        <f t="shared" si="1"/>
        <v>0</v>
      </c>
      <c r="I3" s="13">
        <f t="shared" si="1"/>
        <v>0</v>
      </c>
      <c r="J3" s="13">
        <f t="shared" si="1"/>
        <v>0</v>
      </c>
      <c r="K3" s="13">
        <f t="shared" si="1"/>
        <v>0</v>
      </c>
      <c r="L3" s="20">
        <f t="shared" ref="L3:L5" si="2">(1-(1-C3/100)*(1-D3/100)*(1-E3/100)*(1-F3/100)*(1-G3/100)*(1-H3/100)*(1-I3/100)*(1-J3/100)*(1-K3/100))*100</f>
        <v>33.939802</v>
      </c>
      <c r="M3" s="15">
        <f t="shared" ref="M3:M5" si="3">IF(L3&lt;(100-(100-C3-((100-C3)*0.3))), L3,(100-(100-C3-((100-C3)*0.3)))+(L3-(100-(100-C3-((100-C3)*0.3))))/2)</f>
        <v>31.269900999999997</v>
      </c>
      <c r="N3" s="16" t="s">
        <v>9</v>
      </c>
      <c r="O3" s="7"/>
      <c r="P3" s="7"/>
      <c r="Q3" s="8"/>
      <c r="R3" s="9"/>
      <c r="S3" s="9"/>
      <c r="T3" s="9"/>
      <c r="U3" s="9"/>
      <c r="V3" s="9"/>
      <c r="W3" s="9"/>
      <c r="X3" s="9"/>
      <c r="Y3" s="9"/>
      <c r="Z3" s="9"/>
    </row>
    <row r="4" spans="1:26" ht="14.3">
      <c r="A4" s="17" t="s">
        <v>10</v>
      </c>
      <c r="B4" s="11">
        <v>40</v>
      </c>
      <c r="C4" s="12">
        <f>B4+VLOOKUP(C1,A10:F12,4,FALSE)</f>
        <v>58</v>
      </c>
      <c r="D4" s="19">
        <f t="shared" ref="D4:K4" si="4">VLOOKUP(D$1,$A$15:$E$20,4,FALSE)</f>
        <v>17</v>
      </c>
      <c r="E4" s="13">
        <f t="shared" si="4"/>
        <v>-6</v>
      </c>
      <c r="F4" s="13">
        <f t="shared" si="4"/>
        <v>-2</v>
      </c>
      <c r="G4" s="13">
        <f t="shared" si="4"/>
        <v>-2</v>
      </c>
      <c r="H4" s="13">
        <f t="shared" si="4"/>
        <v>0</v>
      </c>
      <c r="I4" s="13">
        <f t="shared" si="4"/>
        <v>0</v>
      </c>
      <c r="J4" s="13">
        <f t="shared" si="4"/>
        <v>0</v>
      </c>
      <c r="K4" s="13">
        <f t="shared" si="4"/>
        <v>0</v>
      </c>
      <c r="L4" s="20">
        <f t="shared" si="2"/>
        <v>61.555555359999993</v>
      </c>
      <c r="M4" s="15">
        <f t="shared" si="3"/>
        <v>61.555555359999993</v>
      </c>
      <c r="N4" s="16" t="s">
        <v>10</v>
      </c>
      <c r="O4" s="7"/>
      <c r="P4" s="7"/>
      <c r="Q4" s="8"/>
      <c r="R4" s="9"/>
      <c r="S4" s="9"/>
      <c r="T4" s="9"/>
      <c r="U4" s="9"/>
      <c r="V4" s="9"/>
      <c r="W4" s="9"/>
      <c r="X4" s="9"/>
      <c r="Y4" s="9"/>
      <c r="Z4" s="9"/>
    </row>
    <row r="5" spans="1:26" ht="14.3">
      <c r="A5" s="17" t="s">
        <v>11</v>
      </c>
      <c r="B5" s="11">
        <v>50</v>
      </c>
      <c r="C5" s="18">
        <f>B5+VLOOKUP(C1,A10:F12,5,FALSE)</f>
        <v>68</v>
      </c>
      <c r="D5" s="19">
        <f t="shared" ref="D5:K5" si="5">VLOOKUP(D$1,$A$15:$E$20,5,FALSE)</f>
        <v>17</v>
      </c>
      <c r="E5" s="13">
        <f t="shared" si="5"/>
        <v>-6</v>
      </c>
      <c r="F5" s="13">
        <f t="shared" si="5"/>
        <v>-2</v>
      </c>
      <c r="G5" s="13">
        <f t="shared" si="5"/>
        <v>-2</v>
      </c>
      <c r="H5" s="13">
        <f t="shared" si="5"/>
        <v>0</v>
      </c>
      <c r="I5" s="13">
        <f t="shared" si="5"/>
        <v>0</v>
      </c>
      <c r="J5" s="13">
        <f t="shared" si="5"/>
        <v>0</v>
      </c>
      <c r="K5" s="13">
        <f t="shared" si="5"/>
        <v>0</v>
      </c>
      <c r="L5" s="20">
        <f t="shared" si="2"/>
        <v>70.708994560000008</v>
      </c>
      <c r="M5" s="15">
        <f t="shared" si="3"/>
        <v>70.708994560000008</v>
      </c>
      <c r="N5" s="16" t="s">
        <v>11</v>
      </c>
      <c r="O5" s="7"/>
      <c r="P5" s="7"/>
      <c r="Q5" s="8"/>
      <c r="R5" s="9"/>
      <c r="S5" s="9"/>
      <c r="T5" s="9"/>
      <c r="U5" s="9"/>
      <c r="V5" s="9"/>
      <c r="W5" s="9"/>
      <c r="X5" s="9"/>
      <c r="Y5" s="9"/>
      <c r="Z5" s="9"/>
    </row>
    <row r="6" spans="1:26" ht="14.3">
      <c r="A6" s="21" t="s">
        <v>12</v>
      </c>
      <c r="B6" s="11" t="s">
        <v>13</v>
      </c>
      <c r="C6" s="22">
        <f>VLOOKUP(B6,A24:Q26,1+(2*B7),FALSE)*VLOOKUP(C1,A10:F12,6,FALSE)</f>
        <v>1.53</v>
      </c>
      <c r="D6" s="23" t="s">
        <v>14</v>
      </c>
      <c r="E6" s="7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9"/>
      <c r="S6" s="9"/>
      <c r="T6" s="9"/>
      <c r="U6" s="9"/>
      <c r="V6" s="9"/>
      <c r="W6" s="9"/>
      <c r="X6" s="9"/>
      <c r="Y6" s="9"/>
      <c r="Z6" s="9"/>
    </row>
    <row r="7" spans="1:26" ht="14.3">
      <c r="A7" s="24" t="s">
        <v>15</v>
      </c>
      <c r="B7" s="11">
        <v>7</v>
      </c>
      <c r="C7" s="25">
        <f>VLOOKUP(B6,A24:Q26,0+(2*B7),FALSE)*VLOOKUP(C1,A10:G12,7,FALSE)</f>
        <v>4.8180000000000005</v>
      </c>
      <c r="D7" s="23" t="s">
        <v>16</v>
      </c>
      <c r="E7" s="26"/>
      <c r="F7" s="27"/>
      <c r="G7" s="28"/>
      <c r="H7" s="7"/>
      <c r="I7" s="7"/>
      <c r="J7" s="7"/>
      <c r="K7" s="7"/>
      <c r="L7" s="6"/>
      <c r="M7" s="6"/>
      <c r="N7" s="6"/>
      <c r="O7" s="7"/>
      <c r="P7" s="7"/>
      <c r="Q7" s="8"/>
      <c r="R7" s="9"/>
      <c r="S7" s="9"/>
      <c r="T7" s="9"/>
      <c r="U7" s="9"/>
      <c r="V7" s="9"/>
      <c r="W7" s="9"/>
      <c r="X7" s="9"/>
      <c r="Y7" s="9"/>
      <c r="Z7" s="9"/>
    </row>
    <row r="8" spans="1:26" ht="14.3">
      <c r="A8" s="6"/>
      <c r="B8" s="6"/>
      <c r="C8" s="6"/>
      <c r="D8" s="6"/>
      <c r="E8" s="6"/>
      <c r="F8" s="6"/>
      <c r="G8" s="6"/>
      <c r="H8" s="7"/>
      <c r="I8" s="6"/>
      <c r="J8" s="6"/>
      <c r="K8" s="8"/>
      <c r="L8" s="65" t="s">
        <v>17</v>
      </c>
      <c r="M8" s="66"/>
      <c r="N8" s="67"/>
      <c r="O8" s="7"/>
      <c r="P8" s="7"/>
      <c r="Q8" s="8"/>
      <c r="R8" s="9"/>
      <c r="S8" s="9"/>
      <c r="T8" s="9"/>
      <c r="U8" s="9"/>
      <c r="V8" s="9"/>
      <c r="W8" s="9"/>
      <c r="X8" s="9"/>
      <c r="Y8" s="9"/>
      <c r="Z8" s="9"/>
    </row>
    <row r="9" spans="1:26" ht="28.55">
      <c r="A9" s="4" t="s">
        <v>18</v>
      </c>
      <c r="B9" s="4" t="s">
        <v>19</v>
      </c>
      <c r="C9" s="4" t="s">
        <v>20</v>
      </c>
      <c r="D9" s="4" t="s">
        <v>21</v>
      </c>
      <c r="E9" s="2" t="s">
        <v>22</v>
      </c>
      <c r="F9" s="2" t="s">
        <v>23</v>
      </c>
      <c r="G9" s="29" t="s">
        <v>24</v>
      </c>
      <c r="H9" s="26"/>
      <c r="I9" s="2" t="s">
        <v>25</v>
      </c>
      <c r="J9" s="11">
        <v>20</v>
      </c>
      <c r="K9" s="8"/>
      <c r="L9" s="30"/>
      <c r="M9" s="31">
        <f>M2/C6/60/2</f>
        <v>16.440815686274512</v>
      </c>
      <c r="N9" s="8"/>
      <c r="O9" s="7"/>
      <c r="P9" s="7"/>
      <c r="Q9" s="8"/>
      <c r="R9" s="9"/>
      <c r="S9" s="9"/>
      <c r="T9" s="9"/>
      <c r="U9" s="9"/>
      <c r="V9" s="9"/>
      <c r="W9" s="9"/>
      <c r="X9" s="9"/>
      <c r="Y9" s="9"/>
      <c r="Z9" s="9"/>
    </row>
    <row r="10" spans="1:26" ht="14.3">
      <c r="A10" s="4" t="s">
        <v>26</v>
      </c>
      <c r="B10" s="12">
        <v>1</v>
      </c>
      <c r="C10" s="18">
        <v>50</v>
      </c>
      <c r="D10" s="18">
        <v>-20</v>
      </c>
      <c r="E10" s="32">
        <v>0</v>
      </c>
      <c r="F10" s="32">
        <v>1</v>
      </c>
      <c r="G10" s="33">
        <v>1</v>
      </c>
      <c r="H10" s="26"/>
      <c r="I10" s="63" t="s">
        <v>27</v>
      </c>
      <c r="J10" s="64"/>
      <c r="K10" s="8"/>
      <c r="L10" s="68" t="s">
        <v>28</v>
      </c>
      <c r="M10" s="69"/>
      <c r="N10" s="70"/>
      <c r="O10" s="7"/>
      <c r="P10" s="7"/>
      <c r="Q10" s="8"/>
      <c r="R10" s="9"/>
      <c r="S10" s="9"/>
      <c r="T10" s="9"/>
      <c r="U10" s="9"/>
      <c r="V10" s="9"/>
      <c r="W10" s="9"/>
      <c r="X10" s="9"/>
      <c r="Y10" s="9"/>
      <c r="Z10" s="9"/>
    </row>
    <row r="11" spans="1:26" ht="14.3">
      <c r="A11" s="4" t="s">
        <v>1</v>
      </c>
      <c r="B11" s="18">
        <v>1.44</v>
      </c>
      <c r="C11" s="12">
        <v>18</v>
      </c>
      <c r="D11" s="18">
        <v>18</v>
      </c>
      <c r="E11" s="34">
        <v>18</v>
      </c>
      <c r="F11" s="34">
        <v>0.85</v>
      </c>
      <c r="G11" s="33">
        <v>0.66</v>
      </c>
      <c r="H11" s="7"/>
      <c r="I11" s="7"/>
      <c r="J11" s="7"/>
      <c r="K11" s="8"/>
      <c r="L11" s="30"/>
      <c r="M11" s="31">
        <f>((M2/2/C7)+16)/60</f>
        <v>5.4875981735159813</v>
      </c>
      <c r="N11" s="8"/>
      <c r="O11" s="7"/>
      <c r="P11" s="7"/>
      <c r="Q11" s="8"/>
      <c r="R11" s="9"/>
      <c r="S11" s="9"/>
      <c r="T11" s="9"/>
      <c r="U11" s="9"/>
      <c r="V11" s="9"/>
      <c r="W11" s="9"/>
      <c r="X11" s="9"/>
      <c r="Y11" s="9"/>
      <c r="Z11" s="9"/>
    </row>
    <row r="12" spans="1:26" ht="14.3">
      <c r="A12" s="29" t="s">
        <v>29</v>
      </c>
      <c r="B12" s="33">
        <v>1</v>
      </c>
      <c r="C12" s="33">
        <v>0</v>
      </c>
      <c r="D12" s="33">
        <v>0</v>
      </c>
      <c r="E12" s="33">
        <v>0</v>
      </c>
      <c r="F12" s="33">
        <v>1</v>
      </c>
      <c r="G12" s="33">
        <v>1</v>
      </c>
      <c r="H12" s="7"/>
      <c r="I12" s="7"/>
      <c r="J12" s="7"/>
      <c r="K12" s="8"/>
      <c r="L12" s="35" t="s">
        <v>30</v>
      </c>
      <c r="M12" s="7"/>
      <c r="N12" s="8"/>
      <c r="O12" s="7"/>
      <c r="P12" s="7"/>
      <c r="Q12" s="8"/>
      <c r="R12" s="9"/>
      <c r="S12" s="9"/>
      <c r="T12" s="9"/>
      <c r="U12" s="9"/>
      <c r="V12" s="9"/>
      <c r="W12" s="9"/>
      <c r="X12" s="9"/>
      <c r="Y12" s="9"/>
      <c r="Z12" s="9"/>
    </row>
    <row r="13" spans="1:26" ht="14.3">
      <c r="A13" s="36"/>
      <c r="B13" s="36"/>
      <c r="C13" s="36"/>
      <c r="D13" s="36"/>
      <c r="E13" s="36"/>
      <c r="F13" s="7"/>
      <c r="G13" s="7"/>
      <c r="H13" s="7"/>
      <c r="I13" s="7"/>
      <c r="J13" s="7"/>
      <c r="K13" s="8"/>
      <c r="L13" s="37" t="s">
        <v>9</v>
      </c>
      <c r="M13" s="38" t="s">
        <v>10</v>
      </c>
      <c r="N13" s="39" t="s">
        <v>31</v>
      </c>
      <c r="O13" s="7"/>
      <c r="P13" s="7"/>
      <c r="Q13" s="8"/>
      <c r="R13" s="9"/>
      <c r="S13" s="9"/>
      <c r="T13" s="9"/>
      <c r="U13" s="9"/>
      <c r="V13" s="9"/>
      <c r="W13" s="9"/>
      <c r="X13" s="9"/>
      <c r="Y13" s="9"/>
      <c r="Z13" s="9"/>
    </row>
    <row r="14" spans="1:26" ht="14.3">
      <c r="A14" s="2" t="s">
        <v>32</v>
      </c>
      <c r="B14" s="2" t="s">
        <v>33</v>
      </c>
      <c r="C14" s="2" t="s">
        <v>9</v>
      </c>
      <c r="D14" s="2" t="s">
        <v>10</v>
      </c>
      <c r="E14" s="2" t="s">
        <v>11</v>
      </c>
      <c r="F14" s="40"/>
      <c r="G14" s="40"/>
      <c r="H14" s="7"/>
      <c r="I14" s="23" t="s">
        <v>34</v>
      </c>
      <c r="J14" s="7"/>
      <c r="K14" s="8"/>
      <c r="L14" s="41">
        <f>C6/((100-M3)/100)</f>
        <v>2.2260989322887488</v>
      </c>
      <c r="M14" s="42">
        <f>C6/((100-M4)/100)</f>
        <v>3.9797687658832563</v>
      </c>
      <c r="N14" s="43">
        <f>N18/($M$9*60)/2</f>
        <v>2.8551556144512822</v>
      </c>
      <c r="O14" s="7"/>
      <c r="P14" s="7"/>
      <c r="Q14" s="8"/>
      <c r="R14" s="9"/>
      <c r="S14" s="9"/>
      <c r="T14" s="9"/>
      <c r="U14" s="9"/>
      <c r="V14" s="9"/>
      <c r="W14" s="9"/>
      <c r="X14" s="9"/>
      <c r="Y14" s="9"/>
      <c r="Z14" s="9"/>
    </row>
    <row r="15" spans="1:26" ht="14.3">
      <c r="A15" s="2" t="s">
        <v>5</v>
      </c>
      <c r="B15" s="32">
        <v>0</v>
      </c>
      <c r="C15" s="32">
        <v>0</v>
      </c>
      <c r="D15" s="32">
        <v>0</v>
      </c>
      <c r="E15" s="32">
        <v>0</v>
      </c>
      <c r="F15" s="40"/>
      <c r="G15" s="40"/>
      <c r="H15" s="7"/>
      <c r="I15" s="7"/>
      <c r="J15" s="7"/>
      <c r="K15" s="8"/>
      <c r="L15" s="44"/>
      <c r="M15" s="45"/>
      <c r="N15" s="46"/>
      <c r="O15" s="7"/>
      <c r="P15" s="7"/>
      <c r="Q15" s="8"/>
      <c r="R15" s="9"/>
      <c r="S15" s="9"/>
      <c r="T15" s="9"/>
      <c r="U15" s="9"/>
      <c r="V15" s="9"/>
      <c r="W15" s="9"/>
      <c r="X15" s="9"/>
      <c r="Y15" s="9"/>
      <c r="Z15" s="9"/>
    </row>
    <row r="16" spans="1:26" ht="14.3">
      <c r="A16" s="2" t="s">
        <v>4</v>
      </c>
      <c r="B16" s="34">
        <v>72</v>
      </c>
      <c r="C16" s="34">
        <v>-2</v>
      </c>
      <c r="D16" s="34">
        <v>-2</v>
      </c>
      <c r="E16" s="34">
        <v>-2</v>
      </c>
      <c r="F16" s="40"/>
      <c r="G16" s="40"/>
      <c r="H16" s="7"/>
      <c r="I16" s="7"/>
      <c r="J16" s="7"/>
      <c r="K16" s="8"/>
      <c r="L16" s="47" t="s">
        <v>35</v>
      </c>
      <c r="M16" s="45"/>
      <c r="N16" s="46"/>
      <c r="O16" s="7"/>
      <c r="P16" s="7"/>
      <c r="Q16" s="8"/>
      <c r="R16" s="9"/>
      <c r="S16" s="9"/>
      <c r="T16" s="9"/>
      <c r="U16" s="9"/>
      <c r="V16" s="9"/>
      <c r="W16" s="9"/>
      <c r="X16" s="9"/>
      <c r="Y16" s="9"/>
      <c r="Z16" s="9"/>
    </row>
    <row r="17" spans="1:26" ht="14.3">
      <c r="A17" s="2" t="s">
        <v>2</v>
      </c>
      <c r="B17" s="34">
        <v>20</v>
      </c>
      <c r="C17" s="34">
        <v>17</v>
      </c>
      <c r="D17" s="34">
        <v>17</v>
      </c>
      <c r="E17" s="34">
        <v>17</v>
      </c>
      <c r="F17" s="40"/>
      <c r="G17" s="40"/>
      <c r="H17" s="7"/>
      <c r="I17" s="7"/>
      <c r="J17" s="7"/>
      <c r="K17" s="26"/>
      <c r="L17" s="48" t="s">
        <v>9</v>
      </c>
      <c r="M17" s="49" t="s">
        <v>10</v>
      </c>
      <c r="N17" s="50" t="s">
        <v>31</v>
      </c>
      <c r="O17" s="7"/>
      <c r="P17" s="7"/>
      <c r="Q17" s="8"/>
      <c r="R17" s="9"/>
      <c r="S17" s="9"/>
      <c r="T17" s="9"/>
      <c r="U17" s="9"/>
      <c r="V17" s="9"/>
      <c r="W17" s="9"/>
      <c r="X17" s="9"/>
      <c r="Y17" s="9"/>
      <c r="Z17" s="9"/>
    </row>
    <row r="18" spans="1:26" ht="14.3">
      <c r="A18" s="2" t="s">
        <v>3</v>
      </c>
      <c r="B18" s="32">
        <v>20</v>
      </c>
      <c r="C18" s="32">
        <v>25</v>
      </c>
      <c r="D18" s="32">
        <v>-6</v>
      </c>
      <c r="E18" s="32">
        <v>-6</v>
      </c>
      <c r="F18" s="40"/>
      <c r="G18" s="40"/>
      <c r="H18" s="7"/>
      <c r="I18" s="7"/>
      <c r="J18" s="7"/>
      <c r="K18" s="7"/>
      <c r="L18" s="51">
        <f>M2/((100-M3)/100)</f>
        <v>4391.865869420616</v>
      </c>
      <c r="M18" s="52">
        <f>$M$2/((100-M4)/100)</f>
        <v>7851.6773704654552</v>
      </c>
      <c r="N18" s="53">
        <f>$M$2/((100-AVERAGE(M3:M4))/100)</f>
        <v>5632.9304655390461</v>
      </c>
      <c r="O18" s="7"/>
      <c r="P18" s="7"/>
      <c r="Q18" s="8"/>
      <c r="R18" s="9"/>
      <c r="S18" s="9"/>
      <c r="T18" s="9"/>
      <c r="U18" s="9"/>
      <c r="V18" s="9"/>
      <c r="W18" s="9"/>
      <c r="X18" s="9"/>
      <c r="Y18" s="9"/>
      <c r="Z18" s="9"/>
    </row>
    <row r="19" spans="1:26" ht="14.3">
      <c r="A19" s="2" t="s">
        <v>36</v>
      </c>
      <c r="B19" s="32">
        <v>20</v>
      </c>
      <c r="C19" s="32">
        <v>-6</v>
      </c>
      <c r="D19" s="32">
        <v>25</v>
      </c>
      <c r="E19" s="32">
        <v>-6</v>
      </c>
      <c r="F19" s="40"/>
      <c r="G19" s="40"/>
      <c r="H19" s="7"/>
      <c r="I19" s="7"/>
      <c r="J19" s="7"/>
      <c r="K19" s="7"/>
      <c r="L19" s="7"/>
      <c r="M19" s="7"/>
      <c r="N19" s="7"/>
      <c r="O19" s="7"/>
      <c r="P19" s="7"/>
      <c r="Q19" s="8"/>
      <c r="R19" s="9"/>
      <c r="S19" s="9"/>
      <c r="T19" s="9"/>
      <c r="U19" s="9"/>
      <c r="V19" s="9"/>
      <c r="W19" s="9"/>
      <c r="X19" s="9"/>
      <c r="Y19" s="9"/>
      <c r="Z19" s="9"/>
    </row>
    <row r="20" spans="1:26" ht="14.3">
      <c r="A20" s="2" t="s">
        <v>37</v>
      </c>
      <c r="B20" s="32">
        <v>20</v>
      </c>
      <c r="C20" s="32">
        <v>-6</v>
      </c>
      <c r="D20" s="32">
        <v>-6</v>
      </c>
      <c r="E20" s="32">
        <v>25</v>
      </c>
      <c r="F20" s="40"/>
      <c r="G20" s="40"/>
      <c r="H20" s="7"/>
      <c r="I20" s="7"/>
      <c r="J20" s="7"/>
      <c r="K20" s="7"/>
      <c r="L20" s="7"/>
      <c r="M20" s="7"/>
      <c r="N20" s="7"/>
      <c r="O20" s="7"/>
      <c r="P20" s="7"/>
      <c r="Q20" s="8"/>
      <c r="R20" s="9"/>
      <c r="S20" s="9"/>
      <c r="T20" s="9"/>
      <c r="U20" s="9"/>
      <c r="V20" s="9"/>
      <c r="W20" s="9"/>
      <c r="X20" s="9"/>
      <c r="Y20" s="9"/>
      <c r="Z20" s="9"/>
    </row>
    <row r="21" spans="1:26" ht="14.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6"/>
      <c r="L21" s="6"/>
      <c r="M21" s="6"/>
      <c r="N21" s="6"/>
      <c r="O21" s="54"/>
      <c r="P21" s="54"/>
      <c r="Q21" s="55"/>
      <c r="R21" s="9"/>
      <c r="S21" s="9"/>
      <c r="T21" s="9"/>
      <c r="U21" s="9"/>
      <c r="V21" s="9"/>
      <c r="W21" s="9"/>
      <c r="X21" s="9"/>
      <c r="Y21" s="9"/>
      <c r="Z21" s="9"/>
    </row>
    <row r="22" spans="1:26" ht="14.3">
      <c r="A22" s="32"/>
      <c r="B22" s="56" t="s">
        <v>38</v>
      </c>
      <c r="C22" s="56"/>
      <c r="D22" s="56" t="s">
        <v>39</v>
      </c>
      <c r="E22" s="56"/>
      <c r="F22" s="56" t="s">
        <v>40</v>
      </c>
      <c r="G22" s="56"/>
      <c r="H22" s="56" t="s">
        <v>41</v>
      </c>
      <c r="I22" s="56"/>
      <c r="J22" s="56" t="s">
        <v>42</v>
      </c>
      <c r="K22" s="56"/>
      <c r="L22" s="56" t="s">
        <v>43</v>
      </c>
      <c r="M22" s="56"/>
      <c r="N22" s="56" t="s">
        <v>44</v>
      </c>
      <c r="O22" s="56"/>
      <c r="P22" s="56" t="s">
        <v>45</v>
      </c>
      <c r="Q22" s="56"/>
      <c r="R22" s="9"/>
      <c r="S22" s="9"/>
      <c r="T22" s="9"/>
      <c r="U22" s="9"/>
      <c r="V22" s="9"/>
      <c r="W22" s="9"/>
      <c r="X22" s="9"/>
      <c r="Y22" s="9"/>
      <c r="Z22" s="9"/>
    </row>
    <row r="23" spans="1:26" ht="14.3">
      <c r="A23" s="32"/>
      <c r="B23" s="56" t="s">
        <v>46</v>
      </c>
      <c r="C23" s="56" t="s">
        <v>23</v>
      </c>
      <c r="D23" s="56" t="s">
        <v>46</v>
      </c>
      <c r="E23" s="56" t="s">
        <v>23</v>
      </c>
      <c r="F23" s="56" t="s">
        <v>46</v>
      </c>
      <c r="G23" s="56" t="s">
        <v>23</v>
      </c>
      <c r="H23" s="56" t="s">
        <v>46</v>
      </c>
      <c r="I23" s="56" t="s">
        <v>23</v>
      </c>
      <c r="J23" s="56" t="s">
        <v>46</v>
      </c>
      <c r="K23" s="56" t="s">
        <v>23</v>
      </c>
      <c r="L23" s="56" t="s">
        <v>46</v>
      </c>
      <c r="M23" s="56" t="s">
        <v>23</v>
      </c>
      <c r="N23" s="56" t="s">
        <v>46</v>
      </c>
      <c r="O23" s="56" t="s">
        <v>23</v>
      </c>
      <c r="P23" s="56" t="s">
        <v>46</v>
      </c>
      <c r="Q23" s="56" t="s">
        <v>23</v>
      </c>
      <c r="R23" s="9"/>
      <c r="S23" s="9"/>
      <c r="T23" s="9"/>
      <c r="U23" s="9"/>
      <c r="V23" s="9"/>
      <c r="W23" s="9"/>
      <c r="X23" s="9"/>
      <c r="Y23" s="9"/>
      <c r="Z23" s="9"/>
    </row>
    <row r="24" spans="1:26" ht="14.3">
      <c r="A24" s="56" t="s">
        <v>47</v>
      </c>
      <c r="B24" s="32">
        <v>1.6</v>
      </c>
      <c r="C24" s="32">
        <v>1</v>
      </c>
      <c r="D24" s="32">
        <v>1.6</v>
      </c>
      <c r="E24" s="32">
        <v>1</v>
      </c>
      <c r="F24" s="32">
        <v>1.9</v>
      </c>
      <c r="G24" s="32">
        <v>1</v>
      </c>
      <c r="H24" s="32">
        <v>2.5</v>
      </c>
      <c r="I24" s="32">
        <v>1</v>
      </c>
      <c r="J24" s="32">
        <v>3.7</v>
      </c>
      <c r="K24" s="32">
        <v>1</v>
      </c>
      <c r="L24" s="32">
        <v>5.3</v>
      </c>
      <c r="M24" s="32">
        <v>1.3</v>
      </c>
      <c r="N24" s="32">
        <v>7.3</v>
      </c>
      <c r="O24" s="32">
        <v>1.8</v>
      </c>
      <c r="P24" s="32">
        <v>9.6</v>
      </c>
      <c r="Q24" s="32">
        <v>2.4</v>
      </c>
      <c r="R24" s="9"/>
      <c r="S24" s="9"/>
      <c r="T24" s="9"/>
      <c r="U24" s="9"/>
      <c r="V24" s="9"/>
      <c r="W24" s="9"/>
      <c r="X24" s="9"/>
      <c r="Y24" s="9"/>
      <c r="Z24" s="9"/>
    </row>
    <row r="25" spans="1:26" ht="14.3">
      <c r="A25" s="56" t="s">
        <v>48</v>
      </c>
      <c r="B25" s="32">
        <v>2.4</v>
      </c>
      <c r="C25" s="32">
        <v>1.8</v>
      </c>
      <c r="D25" s="32">
        <v>2.4</v>
      </c>
      <c r="E25" s="32">
        <v>1.8</v>
      </c>
      <c r="F25" s="32">
        <v>2.8</v>
      </c>
      <c r="G25" s="32">
        <v>1.8</v>
      </c>
      <c r="H25" s="32">
        <v>3.8</v>
      </c>
      <c r="I25" s="32">
        <v>1.8</v>
      </c>
      <c r="J25" s="32">
        <v>5.6</v>
      </c>
      <c r="K25" s="32">
        <v>2.2000000000000002</v>
      </c>
      <c r="L25" s="32">
        <v>8</v>
      </c>
      <c r="M25" s="32">
        <v>3.2</v>
      </c>
      <c r="N25" s="32">
        <v>10.8</v>
      </c>
      <c r="O25" s="32">
        <v>4.4000000000000004</v>
      </c>
      <c r="P25" s="32">
        <v>17.7</v>
      </c>
      <c r="Q25" s="32">
        <v>5.8</v>
      </c>
      <c r="R25" s="9"/>
      <c r="S25" s="9"/>
      <c r="T25" s="9"/>
      <c r="U25" s="9"/>
      <c r="V25" s="9"/>
      <c r="W25" s="9"/>
      <c r="X25" s="9"/>
      <c r="Y25" s="9"/>
      <c r="Z25" s="9"/>
    </row>
    <row r="26" spans="1:26" ht="14.3">
      <c r="A26" s="56" t="s">
        <v>49</v>
      </c>
      <c r="B26" s="32">
        <v>1.2</v>
      </c>
      <c r="C26" s="32">
        <v>1</v>
      </c>
      <c r="D26" s="32">
        <v>1.2</v>
      </c>
      <c r="E26" s="32">
        <v>1</v>
      </c>
      <c r="F26" s="32">
        <v>1.3</v>
      </c>
      <c r="G26" s="32">
        <v>1</v>
      </c>
      <c r="H26" s="32">
        <v>1.7</v>
      </c>
      <c r="I26" s="32">
        <v>1</v>
      </c>
      <c r="J26" s="32">
        <v>2.2999999999999998</v>
      </c>
      <c r="K26" s="32">
        <v>1</v>
      </c>
      <c r="L26" s="32">
        <v>3.2</v>
      </c>
      <c r="M26" s="32">
        <v>1</v>
      </c>
      <c r="N26" s="32">
        <v>4.2</v>
      </c>
      <c r="O26" s="32">
        <v>1.1000000000000001</v>
      </c>
      <c r="P26" s="32">
        <v>5.4</v>
      </c>
      <c r="Q26" s="32">
        <v>1.4</v>
      </c>
      <c r="R26" s="9"/>
      <c r="S26" s="9"/>
      <c r="T26" s="9"/>
      <c r="U26" s="9"/>
      <c r="V26" s="9"/>
      <c r="W26" s="9"/>
      <c r="X26" s="9"/>
      <c r="Y26" s="9"/>
      <c r="Z26" s="9"/>
    </row>
    <row r="27" spans="1:26" ht="14.3">
      <c r="A27" s="57"/>
      <c r="B27" s="58"/>
      <c r="C27" s="58"/>
      <c r="D27" s="59"/>
      <c r="E27" s="58"/>
      <c r="F27" s="58"/>
      <c r="G27" s="59"/>
      <c r="H27" s="59"/>
      <c r="I27" s="59"/>
      <c r="J27" s="59"/>
      <c r="K27" s="59"/>
      <c r="L27" s="5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4.3" customHeight="1">
      <c r="A28" s="57"/>
      <c r="B28" s="71" t="s">
        <v>50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4.3">
      <c r="A29" s="57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3">
      <c r="A30" s="57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3">
      <c r="A31" s="57"/>
      <c r="B31" s="58"/>
      <c r="C31" s="58"/>
      <c r="D31" s="59"/>
      <c r="E31" s="58"/>
      <c r="F31" s="5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4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1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60"/>
      <c r="S33" s="60"/>
      <c r="T33" s="60"/>
      <c r="U33" s="61"/>
      <c r="V33" s="61"/>
      <c r="W33" s="61"/>
      <c r="X33" s="61"/>
      <c r="Y33" s="61"/>
      <c r="Z33" s="61"/>
    </row>
    <row r="34" spans="1:26" ht="12.1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0"/>
      <c r="T34" s="60"/>
      <c r="U34" s="61"/>
      <c r="V34" s="61"/>
      <c r="W34" s="61"/>
      <c r="X34" s="61"/>
      <c r="Y34" s="61"/>
      <c r="Z34" s="61"/>
    </row>
    <row r="35" spans="1:26" ht="14.3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9"/>
      <c r="S35" s="9"/>
      <c r="T35" s="9"/>
      <c r="U35" s="9"/>
      <c r="V35" s="9"/>
      <c r="W35" s="9"/>
      <c r="X35" s="9"/>
      <c r="Y35" s="9"/>
      <c r="Z35" s="9"/>
    </row>
    <row r="36" spans="1:26" ht="14.3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9"/>
      <c r="S36" s="9"/>
      <c r="T36" s="9"/>
      <c r="U36" s="9"/>
      <c r="V36" s="9"/>
      <c r="W36" s="9"/>
      <c r="X36" s="9"/>
      <c r="Y36" s="9"/>
      <c r="Z36" s="9"/>
    </row>
    <row r="37" spans="1:26" ht="14.3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9"/>
      <c r="S37" s="9"/>
      <c r="T37" s="9"/>
      <c r="U37" s="9"/>
      <c r="V37" s="9"/>
      <c r="W37" s="9"/>
      <c r="X37" s="9"/>
      <c r="Y37" s="9"/>
      <c r="Z37" s="9"/>
    </row>
    <row r="38" spans="1:26" ht="14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4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3">
      <c r="A48" s="9"/>
      <c r="B48" s="6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4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4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4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4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4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4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4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4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4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4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4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4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4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4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4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4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4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4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4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4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4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4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4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4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4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4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4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4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4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4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4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4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4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4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4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4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4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4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4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4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4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4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4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4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4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4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4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4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4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4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4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4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4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4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4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4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4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4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4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4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4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4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4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4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4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4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4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4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4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4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4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4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4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4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4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4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4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4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4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4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4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4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4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4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4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4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4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4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4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4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4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4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4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4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4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4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4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4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4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4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4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4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4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4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4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4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4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4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4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4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4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4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4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4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4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4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4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4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4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4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4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4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4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4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4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4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4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4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4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4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4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4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4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4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4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4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4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4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4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4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4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4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4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4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4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4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4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4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4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4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4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4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4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4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4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4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4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4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4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4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4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4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4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4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4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4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4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4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4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4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4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4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4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4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4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4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4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4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4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4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4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4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4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4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4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4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4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4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4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4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4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4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4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4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4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4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4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4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4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4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4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4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4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4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4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4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4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4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4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4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4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4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4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4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4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4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4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4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4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4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4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4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4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4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4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4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4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4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4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4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4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4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4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4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4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4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4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4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4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4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4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4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4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4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4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4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4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4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4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4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4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4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4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4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4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4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4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4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4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4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4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4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4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4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4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4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4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4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4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4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4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4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4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4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4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4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4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4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4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4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4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4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4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4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4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4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4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4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4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4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4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4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4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4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4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4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4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4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4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4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4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4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4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4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4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4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4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4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4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4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4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4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4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4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4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4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4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4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4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4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4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4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4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4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4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4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4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4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4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4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4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4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4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4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4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4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4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4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4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4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4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4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4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4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4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4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4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4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4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4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4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4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4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4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4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4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4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4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4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4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4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4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4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4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4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4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4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4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4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4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4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4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4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4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4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4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4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4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4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4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4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4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4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4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4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4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4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4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4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4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4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4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4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4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4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4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4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4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4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4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4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4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4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4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4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4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4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4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4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4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4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4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4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4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4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4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4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4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4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4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4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4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4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4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4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4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4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4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4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4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4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4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4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4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4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4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4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4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4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4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4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4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4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4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4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4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4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4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4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4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4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4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4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4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4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4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4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4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4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4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4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4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4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4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4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4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4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4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4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4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4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4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4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4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4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4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4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4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4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4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4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4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4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4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4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4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4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4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4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4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4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4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4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4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4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4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4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4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4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4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4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4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4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4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4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4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4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4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4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4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4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4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4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4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4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4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4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4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4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4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4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4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4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4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4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4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4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4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4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4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4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4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4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4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4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4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4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4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4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4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4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4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4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4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4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4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4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4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4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4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4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4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4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4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4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4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4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4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4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4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4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4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4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4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4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4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4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4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4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4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4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4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4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4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4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4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4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4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4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4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4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4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4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4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4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4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4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4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4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4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4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4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4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4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4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4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4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4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4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4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4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4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4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4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4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4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4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4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4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4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4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4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4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4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4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4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4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4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4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4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4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4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4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4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4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4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4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4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4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4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4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4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4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4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4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4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4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4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4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4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4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4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4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4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4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4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4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4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4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4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4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4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4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4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4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4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4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4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4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4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4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4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4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4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4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4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4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4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4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4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4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4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4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4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4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4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4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4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4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4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4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4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4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4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4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4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4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4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4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4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4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4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4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4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4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4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4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4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4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4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4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4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4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4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4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4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4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4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4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4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4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4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4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4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4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4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4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4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4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4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4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4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4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4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4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4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4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4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4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4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4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4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4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4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4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4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4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4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4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4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4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4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4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4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4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4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4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4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4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4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4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4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4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4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4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4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4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4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4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4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4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4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4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4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4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4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4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4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4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4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4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4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4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">
    <mergeCell ref="I10:J10"/>
    <mergeCell ref="L8:N8"/>
    <mergeCell ref="L10:N10"/>
    <mergeCell ref="B28:N28"/>
  </mergeCells>
  <dataValidations count="3">
    <dataValidation type="list" allowBlank="1" showErrorMessage="1" sqref="D1:K1">
      <formula1>Sheet1!$A$15:$A$20</formula1>
    </dataValidation>
    <dataValidation type="list" allowBlank="1" showErrorMessage="1" sqref="C1">
      <formula1>Sheet1!$A$10:$A$12</formula1>
    </dataValidation>
    <dataValidation type="list" allowBlank="1" showErrorMessage="1" sqref="B7">
      <formula1>"1,2,3,4,5,6,7,8"</formula1>
    </dataValidation>
  </dataValidation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XPS8900</cp:lastModifiedBy>
  <dcterms:modified xsi:type="dcterms:W3CDTF">2019-05-27T21:31:20Z</dcterms:modified>
</cp:coreProperties>
</file>